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mma\Leerjaar 4\Afstudeerproject\"/>
    </mc:Choice>
  </mc:AlternateContent>
  <xr:revisionPtr revIDLastSave="0" documentId="13_ncr:1_{64E73FE7-9819-457C-B813-A0813B7DA1BE}" xr6:coauthVersionLast="46" xr6:coauthVersionMax="46" xr10:uidLastSave="{00000000-0000-0000-0000-000000000000}"/>
  <bookViews>
    <workbookView xWindow="-108" yWindow="-108" windowWidth="23256" windowHeight="12576" xr2:uid="{CB33227B-81A2-4766-A6CA-BCCB890578C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F16" i="1" s="1"/>
  <c r="E15" i="1"/>
  <c r="K8" i="1"/>
  <c r="K26" i="1" s="1"/>
  <c r="K25" i="1"/>
  <c r="L34" i="1"/>
  <c r="F25" i="1"/>
  <c r="F8" i="1"/>
  <c r="J8" i="1"/>
  <c r="L8" i="1" s="1"/>
  <c r="F9" i="1"/>
  <c r="J9" i="1"/>
  <c r="K9" i="1"/>
  <c r="L9" i="1" s="1"/>
  <c r="E10" i="1"/>
  <c r="F10" i="1"/>
  <c r="E11" i="1"/>
  <c r="F11" i="1"/>
  <c r="D12" i="1"/>
  <c r="E12" i="1"/>
  <c r="F12" i="1" s="1"/>
  <c r="E13" i="1"/>
  <c r="F13" i="1"/>
  <c r="E14" i="1"/>
  <c r="F14" i="1"/>
  <c r="F15" i="1"/>
  <c r="F34" i="1"/>
  <c r="F33" i="1"/>
  <c r="F32" i="1"/>
  <c r="F31" i="1"/>
  <c r="F30" i="1"/>
  <c r="F29" i="1"/>
  <c r="F28" i="1"/>
  <c r="F27" i="1"/>
  <c r="F26" i="1"/>
  <c r="J7" i="1"/>
  <c r="L19" i="1"/>
  <c r="F7" i="1"/>
  <c r="K10" i="1" l="1"/>
  <c r="K27" i="1"/>
  <c r="F35" i="1"/>
  <c r="L27" i="1" s="1"/>
  <c r="F17" i="1"/>
  <c r="F18" i="1" l="1"/>
  <c r="F20" i="1" s="1"/>
  <c r="L25" i="1"/>
  <c r="K28" i="1"/>
  <c r="L28" i="1" s="1"/>
  <c r="L10" i="1"/>
  <c r="K11" i="1"/>
  <c r="F36" i="1"/>
  <c r="F38" i="1" s="1"/>
  <c r="K12" i="1" l="1"/>
  <c r="L11" i="1"/>
  <c r="K29" i="1"/>
  <c r="L29" i="1" s="1"/>
  <c r="M5" i="1"/>
  <c r="K30" i="1" l="1"/>
  <c r="L30" i="1" s="1"/>
  <c r="L12" i="1"/>
  <c r="K13" i="1"/>
  <c r="K31" i="1" l="1"/>
  <c r="L31" i="1" s="1"/>
  <c r="L13" i="1"/>
  <c r="K14" i="1"/>
  <c r="K32" i="1" l="1"/>
  <c r="L32" i="1" s="1"/>
  <c r="L14" i="1"/>
  <c r="K15" i="1"/>
  <c r="K33" i="1" l="1"/>
  <c r="L33" i="1" s="1"/>
  <c r="K16" i="1"/>
  <c r="L16" i="1" s="1"/>
  <c r="L15" i="1"/>
  <c r="L17" i="1" l="1"/>
  <c r="L26" i="1" s="1"/>
  <c r="L35" i="1" s="1"/>
  <c r="L37" i="1" s="1"/>
  <c r="L18" i="1" l="1"/>
  <c r="L20" i="1" s="1"/>
  <c r="L36" i="1"/>
  <c r="L38" i="1" l="1"/>
</calcChain>
</file>

<file path=xl/sharedStrings.xml><?xml version="1.0" encoding="utf-8"?>
<sst xmlns="http://schemas.openxmlformats.org/spreadsheetml/2006/main" count="97" uniqueCount="72">
  <si>
    <t xml:space="preserve">Kostprijsberekening </t>
  </si>
  <si>
    <t>Adres</t>
  </si>
  <si>
    <t>Poldermolen 34, Weert</t>
  </si>
  <si>
    <t>Poscode</t>
  </si>
  <si>
    <t>6003BA</t>
  </si>
  <si>
    <t>Tel:</t>
  </si>
  <si>
    <t>06-36206016</t>
  </si>
  <si>
    <t>E-mail:</t>
  </si>
  <si>
    <t>PS191801@summacollege.nl</t>
  </si>
  <si>
    <t>ipowouter.weebly.com</t>
  </si>
  <si>
    <t xml:space="preserve">Website: </t>
  </si>
  <si>
    <t xml:space="preserve">Artikel </t>
  </si>
  <si>
    <t>Aantal</t>
  </si>
  <si>
    <t xml:space="preserve">Prijs per eenheid </t>
  </si>
  <si>
    <t>Prijs</t>
  </si>
  <si>
    <t xml:space="preserve">Totaal </t>
  </si>
  <si>
    <t xml:space="preserve">Subtotaal </t>
  </si>
  <si>
    <t>Lode gewicht (2x 0,5 kg)</t>
  </si>
  <si>
    <t>Alle onderdelen opgeteld</t>
  </si>
  <si>
    <t xml:space="preserve">51 mm 10x </t>
  </si>
  <si>
    <t>Detail</t>
  </si>
  <si>
    <t>Elastiekjes (L7)</t>
  </si>
  <si>
    <t>Sticker met logo (L6)</t>
  </si>
  <si>
    <t>Gewicht (L5)</t>
  </si>
  <si>
    <t>Antislipmat (L4)</t>
  </si>
  <si>
    <t xml:space="preserve">ABS onderdelen (L3) </t>
  </si>
  <si>
    <t>Magneten (L8)</t>
  </si>
  <si>
    <t>Lijm (L9)</t>
  </si>
  <si>
    <t>Een per pilaartje</t>
  </si>
  <si>
    <t xml:space="preserve">Twee per pilaartje </t>
  </si>
  <si>
    <t xml:space="preserve">Voor onder en tussen de onderdelen </t>
  </si>
  <si>
    <t xml:space="preserve">Contactlijm </t>
  </si>
  <si>
    <t>Net (L10)</t>
  </si>
  <si>
    <t xml:space="preserve">Ter vergelijking </t>
  </si>
  <si>
    <t xml:space="preserve">Materiaal </t>
  </si>
  <si>
    <t xml:space="preserve">Machine </t>
  </si>
  <si>
    <t>BTW (21%)</t>
  </si>
  <si>
    <t>Aanschaf</t>
  </si>
  <si>
    <t>Spuitgietmachine (L11)</t>
  </si>
  <si>
    <t>Artikel</t>
  </si>
  <si>
    <t>Mal (12)</t>
  </si>
  <si>
    <t xml:space="preserve">Bovenklep </t>
  </si>
  <si>
    <t>Zijkanten 2x</t>
  </si>
  <si>
    <t>Onderkant</t>
  </si>
  <si>
    <t>Klepje aan onderkant</t>
  </si>
  <si>
    <t>Kammen zijkant</t>
  </si>
  <si>
    <t>Looptijd (jaren)</t>
  </si>
  <si>
    <t>Restwaarde na looptijd</t>
  </si>
  <si>
    <t>afschrijving per jaar:</t>
  </si>
  <si>
    <t>Afzet per jaar</t>
  </si>
  <si>
    <t xml:space="preserve">Manuren </t>
  </si>
  <si>
    <t xml:space="preserve">Uurloon </t>
  </si>
  <si>
    <t xml:space="preserve">Materiaal toevoegen in machine </t>
  </si>
  <si>
    <t xml:space="preserve">Onderdelen lijmen  </t>
  </si>
  <si>
    <t xml:space="preserve">In elkaar zetten </t>
  </si>
  <si>
    <t xml:space="preserve">Verpakken </t>
  </si>
  <si>
    <t xml:space="preserve">Machine onderhoud ed. </t>
  </si>
  <si>
    <t>Materiaal kosten</t>
  </si>
  <si>
    <t xml:space="preserve">Afzet per jaar </t>
  </si>
  <si>
    <t xml:space="preserve">Machine kosten </t>
  </si>
  <si>
    <t xml:space="preserve">Transport kosten </t>
  </si>
  <si>
    <t xml:space="preserve">Verkoopprijs </t>
  </si>
  <si>
    <t xml:space="preserve">tansporklaar maken </t>
  </si>
  <si>
    <t>Winst (15%)</t>
  </si>
  <si>
    <t xml:space="preserve">Eisen </t>
  </si>
  <si>
    <t>1.3.1, Het spel komt op de markt voor 20 euro met een winstmarge van 15%.</t>
  </si>
  <si>
    <r>
      <t>1.1.1</t>
    </r>
    <r>
      <rPr>
        <sz val="7"/>
        <color theme="1"/>
        <rFont val="Times New Roman"/>
        <family val="1"/>
      </rPr>
      <t xml:space="preserve">                 </t>
    </r>
    <r>
      <rPr>
        <sz val="11"/>
        <color theme="1"/>
        <rFont val="Calibri"/>
        <family val="2"/>
        <scheme val="minor"/>
      </rPr>
      <t>De inkoopprijs van het materiaal met de productie erbij is 14,05 euro exclusief BTW.</t>
    </r>
  </si>
  <si>
    <t xml:space="preserve">Balletjes </t>
  </si>
  <si>
    <t>Bedjes (13)</t>
  </si>
  <si>
    <t>3 stuks inkoop</t>
  </si>
  <si>
    <t xml:space="preserve">2 stuks inkoop </t>
  </si>
  <si>
    <r>
      <t>Minimale afzet :            298        (</t>
    </r>
    <r>
      <rPr>
        <b/>
        <sz val="11"/>
        <color theme="1"/>
        <rFont val="Calibri"/>
        <family val="2"/>
      </rPr>
      <t>€20,00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</si>
</sst>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_ &quot;€&quot;\ * #,##0.000_ ;_ &quot;€&quot;\ * \-#,##0.000_ ;_ &quot;€&quot;\ * &quot;-&quot;??_ ;_ @_ "/>
    <numFmt numFmtId="166" formatCode="0.0%"/>
    <numFmt numFmtId="167" formatCode="[$-F400]h:mm:ss\ AM/PM"/>
    <numFmt numFmtId="168" formatCode="_ * #,##0.000_ ;_ * \-#,##0.0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0212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 tint="-4.9989318521683403E-2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right"/>
    </xf>
    <xf numFmtId="0" fontId="5" fillId="3" borderId="0" xfId="2" applyFill="1"/>
    <xf numFmtId="0" fontId="0" fillId="2" borderId="1" xfId="0" applyFill="1" applyBorder="1"/>
    <xf numFmtId="0" fontId="4" fillId="2" borderId="1" xfId="0" applyFont="1" applyFill="1" applyBorder="1"/>
    <xf numFmtId="0" fontId="0" fillId="0" borderId="1" xfId="0" applyBorder="1"/>
    <xf numFmtId="0" fontId="0" fillId="4" borderId="0" xfId="0" applyFill="1"/>
    <xf numFmtId="0" fontId="0" fillId="0" borderId="2" xfId="0" applyBorder="1"/>
    <xf numFmtId="0" fontId="3" fillId="4" borderId="0" xfId="0" applyFont="1" applyFill="1"/>
    <xf numFmtId="0" fontId="3" fillId="2" borderId="2" xfId="0" applyFont="1" applyFill="1" applyBorder="1"/>
    <xf numFmtId="0" fontId="3" fillId="0" borderId="0" xfId="0" applyFont="1"/>
    <xf numFmtId="44" fontId="0" fillId="0" borderId="2" xfId="0" applyNumberFormat="1" applyBorder="1"/>
    <xf numFmtId="44" fontId="0" fillId="0" borderId="2" xfId="1" applyFont="1" applyBorder="1"/>
    <xf numFmtId="44" fontId="0" fillId="0" borderId="3" xfId="1" applyFont="1" applyBorder="1"/>
    <xf numFmtId="0" fontId="0" fillId="4" borderId="0" xfId="0" applyFill="1" applyBorder="1"/>
    <xf numFmtId="44" fontId="0" fillId="4" borderId="0" xfId="0" applyNumberFormat="1" applyFill="1" applyBorder="1"/>
    <xf numFmtId="164" fontId="0" fillId="0" borderId="2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65" fontId="6" fillId="0" borderId="0" xfId="0" applyNumberFormat="1" applyFont="1"/>
    <xf numFmtId="165" fontId="0" fillId="0" borderId="2" xfId="0" applyNumberFormat="1" applyBorder="1"/>
    <xf numFmtId="1" fontId="0" fillId="0" borderId="2" xfId="0" applyNumberFormat="1" applyBorder="1"/>
    <xf numFmtId="44" fontId="0" fillId="0" borderId="2" xfId="1" applyFont="1" applyBorder="1" applyAlignment="1">
      <alignment horizontal="right"/>
    </xf>
    <xf numFmtId="44" fontId="6" fillId="0" borderId="0" xfId="1" applyFont="1"/>
    <xf numFmtId="0" fontId="2" fillId="4" borderId="0" xfId="0" applyFont="1" applyFill="1"/>
    <xf numFmtId="0" fontId="7" fillId="4" borderId="0" xfId="0" applyFont="1" applyFill="1"/>
    <xf numFmtId="9" fontId="7" fillId="4" borderId="0" xfId="0" applyNumberFormat="1" applyFont="1" applyFill="1"/>
    <xf numFmtId="166" fontId="8" fillId="4" borderId="0" xfId="0" applyNumberFormat="1" applyFont="1" applyFill="1"/>
    <xf numFmtId="167" fontId="0" fillId="0" borderId="2" xfId="0" applyNumberFormat="1" applyBorder="1" applyAlignment="1">
      <alignment horizontal="right"/>
    </xf>
    <xf numFmtId="167" fontId="0" fillId="0" borderId="2" xfId="0" applyNumberFormat="1" applyBorder="1"/>
    <xf numFmtId="0" fontId="0" fillId="4" borderId="2" xfId="0" applyFill="1" applyBorder="1"/>
    <xf numFmtId="44" fontId="0" fillId="4" borderId="2" xfId="1" applyFont="1" applyFill="1" applyBorder="1"/>
    <xf numFmtId="0" fontId="0" fillId="0" borderId="0" xfId="0" applyBorder="1" applyAlignment="1">
      <alignment horizontal="left" vertical="center" indent="10"/>
    </xf>
    <xf numFmtId="168" fontId="0" fillId="0" borderId="2" xfId="3" applyNumberFormat="1" applyFont="1" applyBorder="1" applyAlignment="1">
      <alignment horizontal="right"/>
    </xf>
    <xf numFmtId="168" fontId="0" fillId="0" borderId="2" xfId="3" applyNumberFormat="1" applyFont="1" applyBorder="1"/>
  </cellXfs>
  <cellStyles count="4">
    <cellStyle name="Hyperlink" xfId="2" builtinId="8"/>
    <cellStyle name="Komma" xfId="3" builtinId="3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S191801@summacollege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FBF14-E7EA-4189-AAE0-EB0C9FDD3DCF}">
  <dimension ref="A1:M52"/>
  <sheetViews>
    <sheetView tabSelected="1" zoomScale="70" zoomScaleNormal="70" workbookViewId="0">
      <selection activeCell="G44" sqref="G44"/>
    </sheetView>
  </sheetViews>
  <sheetFormatPr defaultRowHeight="14.4" x14ac:dyDescent="0.3"/>
  <cols>
    <col min="1" max="1" width="6" customWidth="1"/>
    <col min="2" max="2" width="42.44140625" customWidth="1"/>
    <col min="3" max="3" width="33.5546875" bestFit="1" customWidth="1"/>
    <col min="4" max="6" width="21.21875" customWidth="1"/>
    <col min="7" max="7" width="21.77734375" customWidth="1"/>
    <col min="8" max="11" width="21.21875" customWidth="1"/>
    <col min="12" max="12" width="20.77734375" customWidth="1"/>
    <col min="13" max="13" width="10" bestFit="1" customWidth="1"/>
  </cols>
  <sheetData>
    <row r="1" spans="1:13" ht="37.799999999999997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7" customFormat="1" ht="37.799999999999997" customHeight="1" thickBot="1" x14ac:dyDescent="0.7">
      <c r="A2" s="5"/>
      <c r="B2" s="6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7.799999999999997" customHeight="1" x14ac:dyDescent="0.3">
      <c r="A3" s="2"/>
      <c r="B3" s="3" t="s">
        <v>1</v>
      </c>
      <c r="C3" s="2" t="s">
        <v>2</v>
      </c>
      <c r="D3" s="3" t="s">
        <v>5</v>
      </c>
      <c r="E3" s="2" t="s">
        <v>6</v>
      </c>
      <c r="F3" s="3" t="s">
        <v>7</v>
      </c>
      <c r="G3" s="4"/>
      <c r="H3" s="4" t="s">
        <v>8</v>
      </c>
      <c r="I3" s="2"/>
      <c r="J3" s="2"/>
      <c r="K3" s="2"/>
      <c r="L3" s="2"/>
      <c r="M3" s="2"/>
    </row>
    <row r="4" spans="1:13" ht="37.799999999999997" customHeight="1" x14ac:dyDescent="0.3">
      <c r="A4" s="2"/>
      <c r="B4" s="3" t="s">
        <v>3</v>
      </c>
      <c r="C4" s="2" t="s">
        <v>4</v>
      </c>
      <c r="D4" s="2"/>
      <c r="E4" s="2"/>
      <c r="F4" s="3" t="s">
        <v>10</v>
      </c>
      <c r="G4" s="2"/>
      <c r="H4" s="2" t="s">
        <v>9</v>
      </c>
      <c r="I4" s="2"/>
      <c r="J4" s="2"/>
      <c r="K4" s="2"/>
      <c r="L4" s="2"/>
      <c r="M4" s="2"/>
    </row>
    <row r="5" spans="1:13" s="26" customFormat="1" ht="49.8" customHeight="1" x14ac:dyDescent="0.3">
      <c r="B5" s="26" t="s">
        <v>34</v>
      </c>
      <c r="H5" s="26" t="s">
        <v>35</v>
      </c>
      <c r="I5" s="26" t="s">
        <v>46</v>
      </c>
      <c r="J5" s="26">
        <v>10</v>
      </c>
      <c r="K5" s="26" t="s">
        <v>48</v>
      </c>
      <c r="L5" s="27">
        <v>0.2</v>
      </c>
      <c r="M5" s="28">
        <f>100%-L5</f>
        <v>0.8</v>
      </c>
    </row>
    <row r="6" spans="1:13" s="12" customFormat="1" ht="18" customHeight="1" x14ac:dyDescent="0.3">
      <c r="A6" s="10"/>
      <c r="B6" s="11" t="s">
        <v>11</v>
      </c>
      <c r="C6" s="11" t="s">
        <v>20</v>
      </c>
      <c r="D6" s="11" t="s">
        <v>12</v>
      </c>
      <c r="E6" s="11" t="s">
        <v>13</v>
      </c>
      <c r="F6" s="11" t="s">
        <v>14</v>
      </c>
      <c r="G6" s="10"/>
      <c r="H6" s="11" t="s">
        <v>39</v>
      </c>
      <c r="I6" s="11" t="s">
        <v>20</v>
      </c>
      <c r="J6" s="11" t="s">
        <v>37</v>
      </c>
      <c r="K6" s="11" t="s">
        <v>49</v>
      </c>
      <c r="L6" s="11" t="s">
        <v>14</v>
      </c>
      <c r="M6" s="10"/>
    </row>
    <row r="7" spans="1:13" ht="18" customHeight="1" x14ac:dyDescent="0.3">
      <c r="A7" s="8"/>
      <c r="B7" s="9" t="s">
        <v>23</v>
      </c>
      <c r="C7" s="9" t="s">
        <v>17</v>
      </c>
      <c r="D7" s="34">
        <v>1</v>
      </c>
      <c r="E7" s="21">
        <v>1.25</v>
      </c>
      <c r="F7" s="14">
        <f>D7*E7</f>
        <v>1.25</v>
      </c>
      <c r="G7" s="8"/>
      <c r="H7" s="9" t="s">
        <v>38</v>
      </c>
      <c r="I7" s="9"/>
      <c r="J7" s="23">
        <f>16000*0.83</f>
        <v>13280</v>
      </c>
      <c r="K7" s="22">
        <v>298</v>
      </c>
      <c r="L7" s="14"/>
      <c r="M7" s="8"/>
    </row>
    <row r="8" spans="1:13" ht="18" customHeight="1" x14ac:dyDescent="0.3">
      <c r="A8" s="8"/>
      <c r="B8" s="9" t="s">
        <v>25</v>
      </c>
      <c r="C8" s="9" t="s">
        <v>18</v>
      </c>
      <c r="D8" s="34">
        <v>0.36608000000000002</v>
      </c>
      <c r="E8" s="21">
        <v>0.59</v>
      </c>
      <c r="F8" s="14">
        <f t="shared" ref="F8:F16" si="0">D8*E8</f>
        <v>0.21598719999999999</v>
      </c>
      <c r="G8" s="8"/>
      <c r="H8" s="9"/>
      <c r="I8" s="9" t="s">
        <v>47</v>
      </c>
      <c r="J8" s="24">
        <f>POWER(M5,J5)*J7</f>
        <v>1425.9291422720016</v>
      </c>
      <c r="K8" s="22">
        <f>K7</f>
        <v>298</v>
      </c>
      <c r="L8" s="14">
        <f>((J7-J8)/J5)/K7</f>
        <v>3.9778761267543614</v>
      </c>
      <c r="M8" s="8"/>
    </row>
    <row r="9" spans="1:13" ht="18" customHeight="1" x14ac:dyDescent="0.3">
      <c r="A9" s="8"/>
      <c r="B9" s="9" t="s">
        <v>21</v>
      </c>
      <c r="C9" s="9" t="s">
        <v>19</v>
      </c>
      <c r="D9" s="34">
        <v>10</v>
      </c>
      <c r="E9" s="20">
        <v>3.8142857099999999E-3</v>
      </c>
      <c r="F9" s="14">
        <f t="shared" si="0"/>
        <v>3.8142857099999997E-2</v>
      </c>
      <c r="G9" s="8"/>
      <c r="H9" s="9" t="s">
        <v>40</v>
      </c>
      <c r="I9" s="9" t="s">
        <v>42</v>
      </c>
      <c r="J9" s="23">
        <f>2*962</f>
        <v>1924</v>
      </c>
      <c r="K9" s="22">
        <f>K7</f>
        <v>298</v>
      </c>
      <c r="L9" s="14">
        <f t="shared" ref="L9:L16" si="1">J9/K9</f>
        <v>6.4563758389261743</v>
      </c>
      <c r="M9" s="8"/>
    </row>
    <row r="10" spans="1:13" ht="18" customHeight="1" x14ac:dyDescent="0.3">
      <c r="A10" s="8"/>
      <c r="B10" s="9" t="s">
        <v>22</v>
      </c>
      <c r="C10" s="9" t="s">
        <v>28</v>
      </c>
      <c r="D10" s="35">
        <v>2</v>
      </c>
      <c r="E10" s="21">
        <f>728.98/4800</f>
        <v>0.15187083333333334</v>
      </c>
      <c r="F10" s="14">
        <f t="shared" ref="F10" si="2">D10*E10</f>
        <v>0.30374166666666669</v>
      </c>
      <c r="G10" s="8"/>
      <c r="H10" s="9" t="s">
        <v>40</v>
      </c>
      <c r="I10" s="9" t="s">
        <v>41</v>
      </c>
      <c r="J10" s="23">
        <v>442</v>
      </c>
      <c r="K10" s="22">
        <f t="shared" ref="K10:K13" si="3">K9</f>
        <v>298</v>
      </c>
      <c r="L10" s="14">
        <f t="shared" si="1"/>
        <v>1.4832214765100671</v>
      </c>
      <c r="M10" s="8"/>
    </row>
    <row r="11" spans="1:13" ht="18" customHeight="1" x14ac:dyDescent="0.3">
      <c r="A11" s="8"/>
      <c r="B11" s="9" t="s">
        <v>26</v>
      </c>
      <c r="C11" s="9" t="s">
        <v>29</v>
      </c>
      <c r="D11" s="34">
        <v>4</v>
      </c>
      <c r="E11" s="21">
        <f>0.0083</f>
        <v>8.3000000000000001E-3</v>
      </c>
      <c r="F11" s="14">
        <f t="shared" si="0"/>
        <v>3.32E-2</v>
      </c>
      <c r="G11" s="8"/>
      <c r="H11" s="9" t="s">
        <v>40</v>
      </c>
      <c r="I11" s="9" t="s">
        <v>43</v>
      </c>
      <c r="J11" s="14">
        <v>728</v>
      </c>
      <c r="K11" s="22">
        <f t="shared" si="3"/>
        <v>298</v>
      </c>
      <c r="L11" s="14">
        <f t="shared" si="1"/>
        <v>2.4429530201342282</v>
      </c>
      <c r="M11" s="8"/>
    </row>
    <row r="12" spans="1:13" ht="18" customHeight="1" x14ac:dyDescent="0.3">
      <c r="A12" s="8"/>
      <c r="B12" s="9" t="s">
        <v>24</v>
      </c>
      <c r="C12" s="9" t="s">
        <v>30</v>
      </c>
      <c r="D12" s="34">
        <f>0.02739*2</f>
        <v>5.4780000000000002E-2</v>
      </c>
      <c r="E12" s="21">
        <f>6.66/1.4</f>
        <v>4.7571428571428571</v>
      </c>
      <c r="F12" s="14">
        <f t="shared" si="0"/>
        <v>0.26059628571428572</v>
      </c>
      <c r="G12" s="8"/>
      <c r="H12" s="9" t="s">
        <v>40</v>
      </c>
      <c r="I12" s="9" t="s">
        <v>44</v>
      </c>
      <c r="J12" s="23">
        <v>546</v>
      </c>
      <c r="K12" s="22">
        <f t="shared" si="3"/>
        <v>298</v>
      </c>
      <c r="L12" s="14">
        <f t="shared" si="1"/>
        <v>1.8322147651006711</v>
      </c>
      <c r="M12" s="8"/>
    </row>
    <row r="13" spans="1:13" ht="18" customHeight="1" x14ac:dyDescent="0.3">
      <c r="A13" s="8"/>
      <c r="B13" s="9" t="s">
        <v>27</v>
      </c>
      <c r="C13" s="9" t="s">
        <v>31</v>
      </c>
      <c r="D13" s="34">
        <v>1.5E-3</v>
      </c>
      <c r="E13" s="21">
        <f>67.5/4.5</f>
        <v>15</v>
      </c>
      <c r="F13" s="14">
        <f t="shared" si="0"/>
        <v>2.2499999999999999E-2</v>
      </c>
      <c r="G13" s="8"/>
      <c r="H13" s="9" t="s">
        <v>40</v>
      </c>
      <c r="I13" s="9" t="s">
        <v>45</v>
      </c>
      <c r="J13" s="23">
        <v>676</v>
      </c>
      <c r="K13" s="22">
        <f t="shared" si="3"/>
        <v>298</v>
      </c>
      <c r="L13" s="14">
        <f>J13/K13</f>
        <v>2.2684563758389262</v>
      </c>
      <c r="M13" s="8"/>
    </row>
    <row r="14" spans="1:13" ht="18" customHeight="1" x14ac:dyDescent="0.3">
      <c r="A14" s="8"/>
      <c r="B14" s="9" t="s">
        <v>32</v>
      </c>
      <c r="C14" s="9" t="s">
        <v>33</v>
      </c>
      <c r="D14" s="34">
        <v>1.5</v>
      </c>
      <c r="E14" s="21">
        <f>11.65/50</f>
        <v>0.23300000000000001</v>
      </c>
      <c r="F14" s="14">
        <f t="shared" si="0"/>
        <v>0.34950000000000003</v>
      </c>
      <c r="G14" s="8"/>
      <c r="H14" s="9"/>
      <c r="I14" s="9"/>
      <c r="J14" s="18"/>
      <c r="K14" s="22">
        <f t="shared" ref="K14:K16" si="4">K13</f>
        <v>298</v>
      </c>
      <c r="L14" s="14">
        <f t="shared" si="1"/>
        <v>0</v>
      </c>
      <c r="M14" s="8"/>
    </row>
    <row r="15" spans="1:13" ht="18" customHeight="1" x14ac:dyDescent="0.3">
      <c r="A15" s="8"/>
      <c r="B15" s="9" t="s">
        <v>68</v>
      </c>
      <c r="C15" s="9" t="s">
        <v>70</v>
      </c>
      <c r="D15" s="35">
        <v>2</v>
      </c>
      <c r="E15" s="21">
        <f>0.83*0.5*1.18</f>
        <v>0.48969999999999997</v>
      </c>
      <c r="F15" s="14">
        <f t="shared" si="0"/>
        <v>0.97939999999999994</v>
      </c>
      <c r="G15" s="8"/>
      <c r="H15" s="9"/>
      <c r="I15" s="9"/>
      <c r="J15" s="9"/>
      <c r="K15" s="22">
        <f t="shared" si="4"/>
        <v>298</v>
      </c>
      <c r="L15" s="14">
        <f t="shared" si="1"/>
        <v>0</v>
      </c>
      <c r="M15" s="8"/>
    </row>
    <row r="16" spans="1:13" ht="18" customHeight="1" x14ac:dyDescent="0.3">
      <c r="A16" s="8"/>
      <c r="B16" s="9" t="s">
        <v>67</v>
      </c>
      <c r="C16" s="9" t="s">
        <v>69</v>
      </c>
      <c r="D16" s="35">
        <v>3</v>
      </c>
      <c r="E16" s="21">
        <f>0.015*0.83</f>
        <v>1.2449999999999999E-2</v>
      </c>
      <c r="F16" s="14">
        <f t="shared" si="0"/>
        <v>3.7349999999999994E-2</v>
      </c>
      <c r="G16" s="8"/>
      <c r="H16" s="9"/>
      <c r="I16" s="9"/>
      <c r="J16" s="9"/>
      <c r="K16" s="22">
        <f t="shared" si="4"/>
        <v>298</v>
      </c>
      <c r="L16" s="14">
        <f t="shared" si="1"/>
        <v>0</v>
      </c>
      <c r="M16" s="8"/>
    </row>
    <row r="17" spans="1:13" ht="18" customHeight="1" x14ac:dyDescent="0.3">
      <c r="A17" s="8"/>
      <c r="B17" s="16"/>
      <c r="C17" s="16"/>
      <c r="D17" s="16"/>
      <c r="E17" s="17" t="s">
        <v>16</v>
      </c>
      <c r="F17" s="14">
        <f>SUM(F7:F16)*0.79</f>
        <v>2.757430227489952</v>
      </c>
      <c r="G17" s="8"/>
      <c r="H17" s="16"/>
      <c r="I17" s="16"/>
      <c r="J17" s="16"/>
      <c r="K17" s="17" t="s">
        <v>16</v>
      </c>
      <c r="L17" s="14">
        <f>SUM(L7:L16)*0.79</f>
        <v>14.584267106578899</v>
      </c>
      <c r="M17" s="8"/>
    </row>
    <row r="18" spans="1:13" ht="18" customHeight="1" x14ac:dyDescent="0.3">
      <c r="A18" s="8"/>
      <c r="B18" s="16"/>
      <c r="C18" s="16"/>
      <c r="D18" s="16"/>
      <c r="E18" s="17" t="s">
        <v>36</v>
      </c>
      <c r="F18" s="14">
        <f>F17*0.26582278481</f>
        <v>0.73298778199065084</v>
      </c>
      <c r="G18" s="8"/>
      <c r="H18" s="16"/>
      <c r="I18" s="16"/>
      <c r="J18" s="16"/>
      <c r="K18" s="17" t="s">
        <v>36</v>
      </c>
      <c r="L18" s="14">
        <f>L17*0.26582278481</f>
        <v>3.876830496683684</v>
      </c>
      <c r="M18" s="8"/>
    </row>
    <row r="19" spans="1:13" ht="18" customHeight="1" x14ac:dyDescent="0.3">
      <c r="A19" s="8"/>
      <c r="B19" s="16"/>
      <c r="C19" s="16"/>
      <c r="D19" s="16"/>
      <c r="E19" s="17"/>
      <c r="F19" s="14"/>
      <c r="G19" s="8"/>
      <c r="H19" s="16"/>
      <c r="I19" s="16"/>
      <c r="J19" s="16"/>
      <c r="K19" s="17"/>
      <c r="L19" s="14">
        <f t="shared" ref="L19" si="5">J19*K19</f>
        <v>0</v>
      </c>
      <c r="M19" s="8"/>
    </row>
    <row r="20" spans="1:13" ht="18" customHeight="1" x14ac:dyDescent="0.3">
      <c r="A20" s="8"/>
      <c r="B20" s="9" t="s">
        <v>15</v>
      </c>
      <c r="C20" s="9"/>
      <c r="D20" s="9"/>
      <c r="E20" s="13"/>
      <c r="F20" s="15">
        <f>F17+F18</f>
        <v>3.490418009480603</v>
      </c>
      <c r="G20" s="8"/>
      <c r="H20" s="9" t="s">
        <v>15</v>
      </c>
      <c r="I20" s="9"/>
      <c r="J20" s="9"/>
      <c r="K20" s="13"/>
      <c r="L20" s="15">
        <f>L17+L18</f>
        <v>18.461097603262584</v>
      </c>
      <c r="M20" s="8"/>
    </row>
    <row r="21" spans="1:13" ht="18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8" customHeight="1" x14ac:dyDescent="0.3">
      <c r="B22" s="8"/>
      <c r="C22" s="8"/>
      <c r="D22" s="8"/>
      <c r="E22" s="8"/>
      <c r="F22" s="8"/>
      <c r="H22" s="8"/>
      <c r="I22" s="8"/>
      <c r="J22" s="8"/>
      <c r="K22" s="8"/>
      <c r="L22" s="8"/>
      <c r="M22" s="8"/>
    </row>
    <row r="23" spans="1:13" ht="18" customHeight="1" x14ac:dyDescent="0.3">
      <c r="A23" s="26"/>
      <c r="B23" s="26" t="s">
        <v>50</v>
      </c>
      <c r="C23" s="26"/>
      <c r="D23" s="26"/>
      <c r="E23" s="26"/>
      <c r="F23" s="26"/>
      <c r="G23" s="26"/>
      <c r="H23" s="26" t="s">
        <v>15</v>
      </c>
      <c r="I23" s="26"/>
      <c r="J23" s="26"/>
      <c r="K23" s="26"/>
      <c r="L23" s="26"/>
    </row>
    <row r="24" spans="1:13" ht="18" customHeight="1" x14ac:dyDescent="0.3">
      <c r="A24" s="10"/>
      <c r="B24" s="11" t="s">
        <v>11</v>
      </c>
      <c r="C24" s="11" t="s">
        <v>20</v>
      </c>
      <c r="D24" s="11" t="s">
        <v>12</v>
      </c>
      <c r="E24" s="11" t="s">
        <v>51</v>
      </c>
      <c r="F24" s="11" t="s">
        <v>14</v>
      </c>
      <c r="G24" s="10"/>
      <c r="H24" s="11" t="s">
        <v>11</v>
      </c>
      <c r="I24" s="11" t="s">
        <v>20</v>
      </c>
      <c r="J24" s="11"/>
      <c r="K24" s="11" t="s">
        <v>58</v>
      </c>
      <c r="L24" s="11" t="s">
        <v>14</v>
      </c>
      <c r="M24" s="8"/>
    </row>
    <row r="25" spans="1:13" ht="18" customHeight="1" x14ac:dyDescent="0.3">
      <c r="A25" s="8"/>
      <c r="B25" s="9" t="s">
        <v>52</v>
      </c>
      <c r="C25" s="9"/>
      <c r="D25" s="29">
        <v>6.9444444444444447E-4</v>
      </c>
      <c r="E25" s="21">
        <v>90</v>
      </c>
      <c r="F25" s="14">
        <f>D25*E25</f>
        <v>6.25E-2</v>
      </c>
      <c r="G25" s="8"/>
      <c r="H25" s="9" t="s">
        <v>57</v>
      </c>
      <c r="I25" s="9"/>
      <c r="J25" s="19"/>
      <c r="K25" s="22">
        <f>K7</f>
        <v>298</v>
      </c>
      <c r="L25" s="14">
        <f>F17</f>
        <v>2.757430227489952</v>
      </c>
      <c r="M25" s="8"/>
    </row>
    <row r="26" spans="1:13" ht="18" customHeight="1" x14ac:dyDescent="0.3">
      <c r="A26" s="8"/>
      <c r="B26" s="9" t="s">
        <v>56</v>
      </c>
      <c r="C26" s="9"/>
      <c r="D26" s="29">
        <v>6.9444444444444447E-4</v>
      </c>
      <c r="E26" s="21">
        <v>90</v>
      </c>
      <c r="F26" s="14">
        <f t="shared" ref="F26:F34" si="6">D26*E26</f>
        <v>6.25E-2</v>
      </c>
      <c r="G26" s="8"/>
      <c r="H26" s="9" t="s">
        <v>59</v>
      </c>
      <c r="I26" s="9"/>
      <c r="J26" s="19"/>
      <c r="K26" s="22">
        <f t="shared" ref="K26:K33" si="7">K8</f>
        <v>298</v>
      </c>
      <c r="L26" s="14">
        <f>L17</f>
        <v>14.584267106578899</v>
      </c>
      <c r="M26" s="8"/>
    </row>
    <row r="27" spans="1:13" ht="18" customHeight="1" x14ac:dyDescent="0.3">
      <c r="A27" s="8"/>
      <c r="B27" s="9" t="s">
        <v>53</v>
      </c>
      <c r="C27" s="9"/>
      <c r="D27" s="29">
        <v>1.3888888888888889E-3</v>
      </c>
      <c r="E27" s="21">
        <v>90</v>
      </c>
      <c r="F27" s="14">
        <f t="shared" si="6"/>
        <v>0.125</v>
      </c>
      <c r="G27" s="8"/>
      <c r="H27" s="9" t="s">
        <v>50</v>
      </c>
      <c r="I27" s="9"/>
      <c r="J27" s="19"/>
      <c r="K27" s="22">
        <f t="shared" si="7"/>
        <v>298</v>
      </c>
      <c r="L27" s="14">
        <f>F35</f>
        <v>0.54312500000000008</v>
      </c>
      <c r="M27" s="8"/>
    </row>
    <row r="28" spans="1:13" ht="18" customHeight="1" x14ac:dyDescent="0.3">
      <c r="A28" s="8"/>
      <c r="B28" s="9" t="s">
        <v>54</v>
      </c>
      <c r="C28" s="9"/>
      <c r="D28" s="29">
        <v>1.3888888888888889E-3</v>
      </c>
      <c r="E28" s="21">
        <v>90</v>
      </c>
      <c r="F28" s="14">
        <f t="shared" si="6"/>
        <v>0.125</v>
      </c>
      <c r="G28" s="8"/>
      <c r="H28" s="9" t="s">
        <v>60</v>
      </c>
      <c r="I28" s="9"/>
      <c r="J28" s="19"/>
      <c r="K28" s="22">
        <f t="shared" si="7"/>
        <v>298</v>
      </c>
      <c r="L28" s="14">
        <f t="shared" ref="L28:L34" si="8">J28*K28</f>
        <v>0</v>
      </c>
      <c r="M28" s="8"/>
    </row>
    <row r="29" spans="1:13" ht="18" customHeight="1" x14ac:dyDescent="0.3">
      <c r="A29" s="8"/>
      <c r="B29" s="9" t="s">
        <v>55</v>
      </c>
      <c r="C29" s="9"/>
      <c r="D29" s="29">
        <v>1.3888888888888889E-3</v>
      </c>
      <c r="E29" s="21">
        <v>90</v>
      </c>
      <c r="F29" s="14">
        <f t="shared" si="6"/>
        <v>0.125</v>
      </c>
      <c r="G29" s="8"/>
      <c r="H29" s="9"/>
      <c r="I29" s="9"/>
      <c r="J29" s="19"/>
      <c r="K29" s="22">
        <f t="shared" si="7"/>
        <v>298</v>
      </c>
      <c r="L29" s="14">
        <f t="shared" si="8"/>
        <v>0</v>
      </c>
      <c r="M29" s="8"/>
    </row>
    <row r="30" spans="1:13" ht="18" customHeight="1" x14ac:dyDescent="0.3">
      <c r="A30" s="8"/>
      <c r="B30" s="9" t="s">
        <v>62</v>
      </c>
      <c r="C30" s="9"/>
      <c r="D30" s="29">
        <v>2.0833333333333333E-3</v>
      </c>
      <c r="E30" s="21">
        <v>90</v>
      </c>
      <c r="F30" s="14">
        <f t="shared" si="6"/>
        <v>0.1875</v>
      </c>
      <c r="G30" s="8"/>
      <c r="H30" s="9"/>
      <c r="I30" s="9"/>
      <c r="J30" s="19"/>
      <c r="K30" s="22">
        <f t="shared" si="7"/>
        <v>298</v>
      </c>
      <c r="L30" s="14">
        <f t="shared" si="8"/>
        <v>0</v>
      </c>
      <c r="M30" s="8"/>
    </row>
    <row r="31" spans="1:13" ht="18" customHeight="1" x14ac:dyDescent="0.3">
      <c r="A31" s="8"/>
      <c r="B31" s="9"/>
      <c r="C31" s="9"/>
      <c r="D31" s="29">
        <v>0</v>
      </c>
      <c r="E31" s="21">
        <v>90</v>
      </c>
      <c r="F31" s="14">
        <f t="shared" si="6"/>
        <v>0</v>
      </c>
      <c r="G31" s="8"/>
      <c r="H31" s="9"/>
      <c r="I31" s="9"/>
      <c r="J31" s="19"/>
      <c r="K31" s="22">
        <f t="shared" si="7"/>
        <v>298</v>
      </c>
      <c r="L31" s="14">
        <f t="shared" si="8"/>
        <v>0</v>
      </c>
      <c r="M31" s="8"/>
    </row>
    <row r="32" spans="1:13" ht="18" customHeight="1" x14ac:dyDescent="0.3">
      <c r="A32" s="8"/>
      <c r="B32" s="9"/>
      <c r="C32" s="9"/>
      <c r="D32" s="29">
        <v>0</v>
      </c>
      <c r="E32" s="21">
        <v>90</v>
      </c>
      <c r="F32" s="14">
        <f t="shared" si="6"/>
        <v>0</v>
      </c>
      <c r="G32" s="8"/>
      <c r="H32" s="9"/>
      <c r="I32" s="9"/>
      <c r="J32" s="19"/>
      <c r="K32" s="22">
        <f t="shared" si="7"/>
        <v>298</v>
      </c>
      <c r="L32" s="14">
        <f t="shared" si="8"/>
        <v>0</v>
      </c>
      <c r="M32" s="8"/>
    </row>
    <row r="33" spans="1:13" ht="18" customHeight="1" x14ac:dyDescent="0.3">
      <c r="A33" s="8"/>
      <c r="B33" s="9"/>
      <c r="C33" s="9"/>
      <c r="D33" s="30"/>
      <c r="E33" s="21"/>
      <c r="F33" s="14">
        <f t="shared" si="6"/>
        <v>0</v>
      </c>
      <c r="G33" s="8"/>
      <c r="H33" s="9"/>
      <c r="I33" s="9"/>
      <c r="J33" s="30"/>
      <c r="K33" s="22">
        <f t="shared" si="7"/>
        <v>298</v>
      </c>
      <c r="L33" s="14">
        <f t="shared" si="8"/>
        <v>0</v>
      </c>
      <c r="M33" s="8"/>
    </row>
    <row r="34" spans="1:13" ht="18" customHeight="1" x14ac:dyDescent="0.3">
      <c r="A34" s="8"/>
      <c r="B34" s="9"/>
      <c r="C34" s="9"/>
      <c r="D34" s="9"/>
      <c r="E34" s="21"/>
      <c r="F34" s="14">
        <f t="shared" si="6"/>
        <v>0</v>
      </c>
      <c r="G34" s="8"/>
      <c r="H34" s="9"/>
      <c r="I34" s="9"/>
      <c r="J34" s="9"/>
      <c r="K34" s="21"/>
      <c r="L34" s="14">
        <f t="shared" si="8"/>
        <v>0</v>
      </c>
      <c r="M34" s="8"/>
    </row>
    <row r="35" spans="1:13" ht="18" customHeight="1" x14ac:dyDescent="0.3">
      <c r="A35" s="8"/>
      <c r="B35" s="16"/>
      <c r="C35" s="16"/>
      <c r="D35" s="16"/>
      <c r="E35" s="17" t="s">
        <v>16</v>
      </c>
      <c r="F35" s="14">
        <f>SUM(F25:F34)*0.79</f>
        <v>0.54312500000000008</v>
      </c>
      <c r="G35" s="8"/>
      <c r="H35" s="16"/>
      <c r="I35" s="16"/>
      <c r="J35" s="16"/>
      <c r="K35" s="17" t="s">
        <v>16</v>
      </c>
      <c r="L35" s="14">
        <f>SUM(L25:L34)*0.79</f>
        <v>14.129009643914392</v>
      </c>
      <c r="M35" s="8"/>
    </row>
    <row r="36" spans="1:13" ht="18" customHeight="1" x14ac:dyDescent="0.3">
      <c r="A36" s="8"/>
      <c r="B36" s="16"/>
      <c r="C36" s="16"/>
      <c r="D36" s="16"/>
      <c r="E36" s="17" t="s">
        <v>36</v>
      </c>
      <c r="F36" s="14">
        <f>F35*0.26582278481</f>
        <v>0.14437499999993125</v>
      </c>
      <c r="G36" s="8"/>
      <c r="H36" s="16"/>
      <c r="I36" s="16"/>
      <c r="J36" s="16"/>
      <c r="K36" s="17" t="s">
        <v>36</v>
      </c>
      <c r="L36" s="14">
        <f>L35*0.26582278481</f>
        <v>3.7558126901526698</v>
      </c>
      <c r="M36" s="8"/>
    </row>
    <row r="37" spans="1:13" ht="18" customHeight="1" x14ac:dyDescent="0.3">
      <c r="A37" s="8"/>
      <c r="B37" s="16"/>
      <c r="C37" s="16"/>
      <c r="D37" s="16"/>
      <c r="E37" s="17"/>
      <c r="F37" s="14"/>
      <c r="G37" s="8"/>
      <c r="H37" s="16"/>
      <c r="I37" s="16"/>
      <c r="J37" s="16"/>
      <c r="K37" s="17" t="s">
        <v>63</v>
      </c>
      <c r="L37" s="14">
        <f>L35*0.15</f>
        <v>2.1193514465871588</v>
      </c>
      <c r="M37" s="8"/>
    </row>
    <row r="38" spans="1:13" ht="18" customHeight="1" x14ac:dyDescent="0.3">
      <c r="A38" s="8"/>
      <c r="B38" s="9" t="s">
        <v>15</v>
      </c>
      <c r="C38" s="9"/>
      <c r="D38" s="9"/>
      <c r="E38" s="13"/>
      <c r="F38" s="15">
        <f>F35+F36</f>
        <v>0.68749999999993139</v>
      </c>
      <c r="G38" s="8"/>
      <c r="H38" s="9" t="s">
        <v>61</v>
      </c>
      <c r="I38" s="9"/>
      <c r="J38" s="9"/>
      <c r="K38" s="13"/>
      <c r="L38" s="15">
        <f>L35+L36+L37</f>
        <v>20.00417378065422</v>
      </c>
      <c r="M38" s="8"/>
    </row>
    <row r="39" spans="1:13" ht="18" customHeight="1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x14ac:dyDescent="0.3">
      <c r="A41" s="8"/>
      <c r="B41" s="31" t="s">
        <v>58</v>
      </c>
      <c r="C41" s="31">
        <v>100</v>
      </c>
      <c r="D41" s="31">
        <v>200</v>
      </c>
      <c r="E41" s="31">
        <v>500</v>
      </c>
      <c r="F41" s="31">
        <v>1000</v>
      </c>
      <c r="G41" s="31">
        <v>2000</v>
      </c>
      <c r="H41" s="31">
        <v>5000</v>
      </c>
      <c r="I41" s="31">
        <v>10000</v>
      </c>
      <c r="J41" s="31">
        <v>20000</v>
      </c>
      <c r="K41" s="31">
        <v>50000</v>
      </c>
      <c r="L41" s="31">
        <v>100000</v>
      </c>
      <c r="M41" s="8"/>
    </row>
    <row r="42" spans="1:13" x14ac:dyDescent="0.3">
      <c r="A42" s="8"/>
      <c r="B42" s="31" t="s">
        <v>61</v>
      </c>
      <c r="C42" s="32">
        <v>55.01</v>
      </c>
      <c r="D42" s="32">
        <v>27.51</v>
      </c>
      <c r="E42" s="32">
        <v>13.41</v>
      </c>
      <c r="F42" s="32">
        <v>8.5500000000000007</v>
      </c>
      <c r="G42" s="32">
        <v>6.12</v>
      </c>
      <c r="H42" s="32">
        <v>4.66</v>
      </c>
      <c r="I42" s="32">
        <v>4.18</v>
      </c>
      <c r="J42" s="32">
        <v>3.93</v>
      </c>
      <c r="K42" s="32">
        <v>3.79</v>
      </c>
      <c r="L42" s="32">
        <v>3.74</v>
      </c>
    </row>
    <row r="43" spans="1:13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3">
      <c r="A44" s="8"/>
      <c r="B44" s="25" t="s">
        <v>64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3">
      <c r="A45" s="8"/>
      <c r="B45" s="25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3">
      <c r="A46" s="8"/>
      <c r="B46" s="33" t="s">
        <v>65</v>
      </c>
      <c r="C46" s="16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3">
      <c r="A47" s="8"/>
      <c r="B47" s="33" t="s">
        <v>66</v>
      </c>
      <c r="C47" s="16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x14ac:dyDescent="0.3">
      <c r="A48" s="8"/>
      <c r="B48" s="2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x14ac:dyDescent="0.3">
      <c r="A49" s="8"/>
      <c r="B49" s="25" t="s">
        <v>71</v>
      </c>
      <c r="C49" s="25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</sheetData>
  <hyperlinks>
    <hyperlink ref="H3" r:id="rId1" xr:uid="{940B75EF-394E-48FD-ACE1-156F52ABB59A}"/>
  </hyperlinks>
  <pageMargins left="0.7" right="0.7" top="0.75" bottom="0.75" header="0.3" footer="0.3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 Jansen</dc:creator>
  <cp:lastModifiedBy>Wouter Jansen</cp:lastModifiedBy>
  <dcterms:created xsi:type="dcterms:W3CDTF">2021-01-16T18:13:07Z</dcterms:created>
  <dcterms:modified xsi:type="dcterms:W3CDTF">2021-01-17T11:17:13Z</dcterms:modified>
</cp:coreProperties>
</file>